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hertogen\Desktop\Kelk\Commissie\"/>
    </mc:Choice>
  </mc:AlternateContent>
  <bookViews>
    <workbookView xWindow="0" yWindow="0" windowWidth="23040" windowHeight="9192"/>
  </bookViews>
  <sheets>
    <sheet name="Tab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Q14" i="1"/>
  <c r="B13" i="1"/>
  <c r="Q13" i="1" s="1"/>
  <c r="Q12" i="1"/>
  <c r="B12" i="1"/>
  <c r="B11" i="1"/>
  <c r="Q11" i="1" s="1"/>
  <c r="Q10" i="1"/>
  <c r="B10" i="1"/>
  <c r="B9" i="1"/>
  <c r="Q9" i="1" s="1"/>
  <c r="Q8" i="1"/>
  <c r="B8" i="1"/>
  <c r="B7" i="1"/>
  <c r="Q7" i="1" s="1"/>
  <c r="C6" i="1"/>
  <c r="L5" i="1"/>
  <c r="M5" i="1" s="1"/>
  <c r="D5" i="1"/>
  <c r="C5" i="1"/>
  <c r="B6" i="1" l="1"/>
  <c r="B15" i="1" l="1"/>
  <c r="Q15" i="1" s="1"/>
  <c r="Q6" i="1"/>
  <c r="B5" i="1"/>
  <c r="R5" i="1" l="1"/>
  <c r="Q5" i="1"/>
</calcChain>
</file>

<file path=xl/sharedStrings.xml><?xml version="1.0" encoding="utf-8"?>
<sst xmlns="http://schemas.openxmlformats.org/spreadsheetml/2006/main" count="109" uniqueCount="108">
  <si>
    <t>Aantal clerici en cumul meldingen seksueel misbruik in de kerk diverse registraties (1)</t>
  </si>
  <si>
    <t>WMIDK</t>
  </si>
  <si>
    <t>Erkenning kerk</t>
  </si>
  <si>
    <t>Cumul aantal meldingen bij</t>
  </si>
  <si>
    <t>Priesters (Bisdom en Religieus)</t>
  </si>
  <si>
    <t>Werkgroep mensenrech-ten id kerk (5)</t>
  </si>
  <si>
    <t>Kerkelijke registratie (7)</t>
  </si>
  <si>
    <t>Commissie Halsberge</t>
  </si>
  <si>
    <t>Overdracht Devillé dossiers (6)</t>
  </si>
  <si>
    <t>Commissie Adriaens-sens</t>
  </si>
  <si>
    <t>Operatie kelk</t>
  </si>
  <si>
    <t>Class Action Van Steen-brugge (7)</t>
  </si>
  <si>
    <t>Federaal meldpunt Pellens</t>
  </si>
  <si>
    <t>Arbitrage-commissie</t>
  </si>
  <si>
    <t>Opvang-punten</t>
  </si>
  <si>
    <t>Totaal kerkelijke erkenning</t>
  </si>
  <si>
    <t>Godver-geten</t>
  </si>
  <si>
    <t>Meldingen bij onder-zoekscomm.</t>
  </si>
  <si>
    <t>Getuigenis onderzoeks-commissie</t>
  </si>
  <si>
    <t xml:space="preserve">% daders met gemid. aantal slachtoffers = </t>
  </si>
  <si>
    <t>01/09/1002-30/11/2023</t>
  </si>
  <si>
    <t>1995- 2000</t>
  </si>
  <si>
    <t>2000-2009</t>
  </si>
  <si>
    <t>24/04/20210- 26/06/2010</t>
  </si>
  <si>
    <t>24/06/2010 vandaag</t>
  </si>
  <si>
    <t>31/11/2023</t>
  </si>
  <si>
    <t>Tot 31/11/2023</t>
  </si>
  <si>
    <t>4 uitzen-dingen</t>
  </si>
  <si>
    <t>2023/2024</t>
  </si>
  <si>
    <t>Algemeen totaal (2)</t>
  </si>
  <si>
    <t>481 (7)</t>
  </si>
  <si>
    <t>600 (?)</t>
  </si>
  <si>
    <t>300 (?)</t>
  </si>
  <si>
    <t>(?)</t>
  </si>
  <si>
    <t>23 (?)</t>
  </si>
  <si>
    <t>1. Priesters  (3)</t>
  </si>
  <si>
    <t>Antwerpen</t>
  </si>
  <si>
    <t>Gent</t>
  </si>
  <si>
    <t>Brugge</t>
  </si>
  <si>
    <t>Hasselt</t>
  </si>
  <si>
    <t>Mechelen-Brussel</t>
  </si>
  <si>
    <t>Doornik</t>
  </si>
  <si>
    <t>Namen</t>
  </si>
  <si>
    <t>Luik</t>
  </si>
  <si>
    <t>2. Broeders 40% (4) (8)</t>
  </si>
  <si>
    <t>(1) Dubbeltellingen zijn mogelijk, vandaar noodzaak aan en centrale registratie met unieke slachtoffers en uniek daders</t>
  </si>
  <si>
    <t>(2) In schuine druk is een inschatting die exact kan gemaakt door de bevoegde instanties</t>
  </si>
  <si>
    <t>(3) Voortgaande op de lijst priesters (bisdom+religieus) in de jaarboeken van bisdommen (1950-2022): Jaar met hoogste aantal +30% instroom na dat jaar</t>
  </si>
  <si>
    <t>(4) Voor Broeders, dwz niet priesters in de congregaties, wordt 40% genomen tav het aantal priesters (bisdom/religieus) - Dit kan verder exact(er) gemaakt. Zie ook voetnoot (5)</t>
  </si>
  <si>
    <t>(5) Zie cijfers op de website www.mensenrechtenindekerk.be onder Verhalen. Religieuze priesters werden allicht bij congregaties meegeteld. Totaal meldingen: 2.094, ook andere dan misbruik.</t>
  </si>
  <si>
    <t>(6) Waarvan 6 dossiers gelijklopend met deze van de commissie Adriaenssens</t>
  </si>
  <si>
    <t>(7) Volgens het kerkelijk rapport 1995-2017(zie kerknet.be) waren 507 aanmeldingen bij de commissie Adriaenssens). Van de 470 dossiers Devillé (24/06/2010) waren er 80 misbruik. (Zie kernet.be)</t>
  </si>
  <si>
    <t>(8) Van de 55 dossiers Class Action (zie RD, boek 2019 - blz 287/288 en 2de druk 2023) zijn er 14 terug te vinden bij Adriaenssens of 1 op 35, 1 op 4 van de class action zijn Adriaenssens dossiers</t>
  </si>
  <si>
    <t>(9) Voor het detail  congregaties, zoals opgegeven door de Werkgroep mensenrechten in de kerk op hun website (cumul september 1992-november 2023), zie hieronder en ook voetnoot (5)</t>
  </si>
  <si>
    <t>Congregaties (meldingen bij de Werkgroep MIDK)</t>
  </si>
  <si>
    <t>Geen onderscheid Priesters/Broeders</t>
  </si>
  <si>
    <t>Aantal</t>
  </si>
  <si>
    <t xml:space="preserve">Aalmoezeniers van de Arbeid: </t>
  </si>
  <si>
    <t xml:space="preserve">Augustijnen: </t>
  </si>
  <si>
    <t xml:space="preserve">Assumptionisten: </t>
  </si>
  <si>
    <t xml:space="preserve">Benedictijnen: </t>
  </si>
  <si>
    <t>Broederschap Pius X:</t>
  </si>
  <si>
    <t xml:space="preserve">Broeders Van Dal: </t>
  </si>
  <si>
    <t xml:space="preserve">Broeders v.d. Christelijke Scholen: </t>
  </si>
  <si>
    <t xml:space="preserve">Broeders van Liefde: </t>
  </si>
  <si>
    <t xml:space="preserve">Broeders van OLV van Lourdes: </t>
  </si>
  <si>
    <t xml:space="preserve">Broeders van Scheppers: </t>
  </si>
  <si>
    <t xml:space="preserve">Broeders van Sint Jan: </t>
  </si>
  <si>
    <t>Broeders van Sint Gabriël:</t>
  </si>
  <si>
    <t>Broeders van Tilburg:</t>
  </si>
  <si>
    <t>Cisterciënzers:</t>
  </si>
  <si>
    <t>HH Jezus en Maria:</t>
  </si>
  <si>
    <t xml:space="preserve"> HH Jezus en Maria: </t>
  </si>
  <si>
    <t xml:space="preserve">Dominicanen: </t>
  </si>
  <si>
    <t xml:space="preserve">Dominikanessen van Bethanië </t>
  </si>
  <si>
    <t xml:space="preserve">Hiëronymieten: </t>
  </si>
  <si>
    <t xml:space="preserve">Jezuieten: </t>
  </si>
  <si>
    <t xml:space="preserve">Jozefieten: </t>
  </si>
  <si>
    <t xml:space="preserve">Kapucijnen: </t>
  </si>
  <si>
    <t xml:space="preserve">Karmelieten: </t>
  </si>
  <si>
    <t xml:space="preserve">Kruisheren: </t>
  </si>
  <si>
    <t xml:space="preserve">Broeders/Paters Maristen: </t>
  </si>
  <si>
    <t xml:space="preserve">Minderbroeders-Franciscanen: </t>
  </si>
  <si>
    <t xml:space="preserve">Missionarissen van het Heilig Hart: </t>
  </si>
  <si>
    <t xml:space="preserve">Montfortanen: </t>
  </si>
  <si>
    <t>Norbertijnen: 20</t>
  </si>
  <si>
    <t xml:space="preserve">Oblaten Maria Onvlekte Ontvangenis: </t>
  </si>
  <si>
    <t xml:space="preserve">Pallottijnen: </t>
  </si>
  <si>
    <t xml:space="preserve">Paters van de H. Geest: </t>
  </si>
  <si>
    <t xml:space="preserve">Paters van de Heilige Harten: </t>
  </si>
  <si>
    <t xml:space="preserve">Paters  Allerheiligste Sacrament: </t>
  </si>
  <si>
    <t xml:space="preserve">Passionisten: </t>
  </si>
  <si>
    <t xml:space="preserve">Priesters van het H. Hart: </t>
  </si>
  <si>
    <t xml:space="preserve">Priesters van het H. Hart v. Jezus: </t>
  </si>
  <si>
    <t xml:space="preserve">Redemptoristen: </t>
  </si>
  <si>
    <t xml:space="preserve">Salesianen van Don Bosco: </t>
  </si>
  <si>
    <t xml:space="preserve">Salvatorianen: </t>
  </si>
  <si>
    <t xml:space="preserve">Scheutisten: </t>
  </si>
  <si>
    <t xml:space="preserve">Witte Paters: </t>
  </si>
  <si>
    <t xml:space="preserve">Xaverianen - Broeders: </t>
  </si>
  <si>
    <t xml:space="preserve">Zusters Maria ter Spermalie: </t>
  </si>
  <si>
    <t xml:space="preserve">Zusters der Christelijke Scholen: </t>
  </si>
  <si>
    <t xml:space="preserve">Zuster H. Graf Turnhout: </t>
  </si>
  <si>
    <t xml:space="preserve">Zusters vd H.Vincentius a Paulo: </t>
  </si>
  <si>
    <t xml:space="preserve">Zusters van het Geloof: </t>
  </si>
  <si>
    <t xml:space="preserve">Zusters van Liefde: </t>
  </si>
  <si>
    <t xml:space="preserve">Zusters van de H. Vincentius: 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</si>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</sst>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4" fontId="1" fillId="2" borderId="2" xfId="0" applyNumberFormat="1" applyFont="1" applyFill="1" applyBorder="1" applyAlignment="1">
      <alignment horizontal="center" vertical="top" wrapText="1"/>
    </xf>
    <xf numFmtId="3" fontId="1" fillId="3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" fillId="2" borderId="3" xfId="0" applyFont="1" applyFill="1" applyBorder="1"/>
    <xf numFmtId="3" fontId="1" fillId="2" borderId="3" xfId="0" applyNumberFormat="1" applyFont="1" applyFill="1" applyBorder="1"/>
    <xf numFmtId="3" fontId="1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/>
    <xf numFmtId="3" fontId="1" fillId="2" borderId="4" xfId="0" applyNumberFormat="1" applyFont="1" applyFill="1" applyBorder="1" applyAlignment="1"/>
    <xf numFmtId="3" fontId="1" fillId="2" borderId="3" xfId="0" applyNumberFormat="1" applyFont="1" applyFill="1" applyBorder="1" applyAlignment="1"/>
    <xf numFmtId="3" fontId="1" fillId="2" borderId="2" xfId="0" applyNumberFormat="1" applyFont="1" applyFill="1" applyBorder="1" applyAlignment="1"/>
    <xf numFmtId="164" fontId="1" fillId="2" borderId="2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 indent="1"/>
    </xf>
    <xf numFmtId="3" fontId="2" fillId="2" borderId="6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left"/>
    </xf>
    <xf numFmtId="3" fontId="2" fillId="2" borderId="7" xfId="0" applyNumberFormat="1" applyFont="1" applyFill="1" applyBorder="1" applyAlignment="1"/>
    <xf numFmtId="164" fontId="1" fillId="2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indent="1"/>
    </xf>
    <xf numFmtId="3" fontId="2" fillId="2" borderId="0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left"/>
    </xf>
    <xf numFmtId="3" fontId="2" fillId="2" borderId="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/>
    <xf numFmtId="0" fontId="2" fillId="2" borderId="8" xfId="0" applyFont="1" applyFill="1" applyBorder="1"/>
    <xf numFmtId="3" fontId="1" fillId="2" borderId="0" xfId="0" applyNumberFormat="1" applyFont="1" applyFill="1" applyBorder="1"/>
    <xf numFmtId="0" fontId="1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/>
    <xf numFmtId="0" fontId="1" fillId="2" borderId="10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indent="1"/>
    </xf>
    <xf numFmtId="3" fontId="2" fillId="2" borderId="6" xfId="0" applyNumberFormat="1" applyFont="1" applyFill="1" applyBorder="1"/>
    <xf numFmtId="3" fontId="2" fillId="2" borderId="9" xfId="0" applyNumberFormat="1" applyFont="1" applyFill="1" applyBorder="1"/>
    <xf numFmtId="0" fontId="1" fillId="2" borderId="3" xfId="0" applyFont="1" applyFill="1" applyBorder="1" applyAlignment="1">
      <alignment horizontal="left" vertical="center" indent="1"/>
    </xf>
    <xf numFmtId="0" fontId="2" fillId="2" borderId="1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workbookViewId="0">
      <selection sqref="A1:R1"/>
    </sheetView>
  </sheetViews>
  <sheetFormatPr defaultRowHeight="11.4" outlineLevelCol="1" x14ac:dyDescent="0.2"/>
  <cols>
    <col min="1" max="1" width="20.88671875" style="3" customWidth="1"/>
    <col min="2" max="2" width="10.5546875" style="3" customWidth="1"/>
    <col min="3" max="3" width="11.5546875" style="3" customWidth="1"/>
    <col min="4" max="4" width="8.88671875" style="3" customWidth="1" outlineLevel="1"/>
    <col min="5" max="6" width="9.77734375" style="3" customWidth="1" outlineLevel="1"/>
    <col min="7" max="7" width="10.44140625" style="3" customWidth="1" outlineLevel="1"/>
    <col min="8" max="8" width="9.33203125" style="3" customWidth="1" outlineLevel="1"/>
    <col min="9" max="9" width="10.77734375" style="3" customWidth="1" outlineLevel="1"/>
    <col min="10" max="10" width="8.5546875" style="3" customWidth="1" outlineLevel="1"/>
    <col min="11" max="12" width="8.88671875" style="3" customWidth="1" outlineLevel="1"/>
    <col min="13" max="13" width="8.88671875" style="3" customWidth="1"/>
    <col min="14" max="15" width="8.88671875" style="3" customWidth="1" outlineLevel="1"/>
    <col min="16" max="16" width="10.21875" style="3" customWidth="1" outlineLevel="1"/>
    <col min="17" max="17" width="11.44140625" style="3" customWidth="1"/>
    <col min="18" max="18" width="13.5546875" style="3" customWidth="1"/>
    <col min="19" max="16384" width="8.88671875" style="3"/>
  </cols>
  <sheetData>
    <row r="1" spans="1:18" ht="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ht="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6" t="s">
        <v>1</v>
      </c>
      <c r="R2" s="7" t="s">
        <v>2</v>
      </c>
    </row>
    <row r="3" spans="1:18" ht="36.6" customHeight="1" x14ac:dyDescent="0.2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19</v>
      </c>
    </row>
    <row r="4" spans="1:18" s="12" customFormat="1" ht="24" customHeight="1" x14ac:dyDescent="0.3">
      <c r="A4" s="8"/>
      <c r="B4" s="8"/>
      <c r="C4" s="8" t="s">
        <v>20</v>
      </c>
      <c r="D4" s="8" t="s">
        <v>21</v>
      </c>
      <c r="E4" s="8" t="s">
        <v>22</v>
      </c>
      <c r="F4" s="8"/>
      <c r="G4" s="8" t="s">
        <v>23</v>
      </c>
      <c r="H4" s="8" t="s">
        <v>24</v>
      </c>
      <c r="I4" s="8"/>
      <c r="J4" s="8"/>
      <c r="K4" s="10"/>
      <c r="L4" s="10" t="s">
        <v>25</v>
      </c>
      <c r="M4" s="10" t="s">
        <v>26</v>
      </c>
      <c r="N4" s="10" t="s">
        <v>27</v>
      </c>
      <c r="O4" s="10"/>
      <c r="P4" s="10" t="s">
        <v>28</v>
      </c>
      <c r="Q4" s="11">
        <v>3</v>
      </c>
      <c r="R4" s="11">
        <v>3</v>
      </c>
    </row>
    <row r="5" spans="1:18" ht="12" x14ac:dyDescent="0.25">
      <c r="A5" s="13" t="s">
        <v>29</v>
      </c>
      <c r="B5" s="14">
        <f>B6+B15</f>
        <v>20965.7</v>
      </c>
      <c r="C5" s="14">
        <f>C6+C15</f>
        <v>1150</v>
      </c>
      <c r="D5" s="14">
        <f>27+42+54+35</f>
        <v>158</v>
      </c>
      <c r="E5" s="14">
        <v>33</v>
      </c>
      <c r="F5" s="14">
        <v>115</v>
      </c>
      <c r="G5" s="15" t="s">
        <v>30</v>
      </c>
      <c r="H5" s="16" t="s">
        <v>31</v>
      </c>
      <c r="I5" s="17">
        <v>55</v>
      </c>
      <c r="J5" s="16" t="s">
        <v>32</v>
      </c>
      <c r="K5" s="18">
        <v>628</v>
      </c>
      <c r="L5" s="18">
        <f>764+154</f>
        <v>918</v>
      </c>
      <c r="M5" s="18">
        <f>SUM(K5:L5)</f>
        <v>1546</v>
      </c>
      <c r="N5" s="18">
        <v>14</v>
      </c>
      <c r="O5" s="19" t="s">
        <v>33</v>
      </c>
      <c r="P5" s="20" t="s">
        <v>34</v>
      </c>
      <c r="Q5" s="21">
        <f>C5/B5/$Q$4</f>
        <v>1.828383184598336E-2</v>
      </c>
      <c r="R5" s="21">
        <f>M5/B5/$Q$4</f>
        <v>2.4579829594687196E-2</v>
      </c>
    </row>
    <row r="6" spans="1:18" ht="12" x14ac:dyDescent="0.25">
      <c r="A6" s="13" t="s">
        <v>35</v>
      </c>
      <c r="B6" s="22">
        <f>SUM(B7:B14)</f>
        <v>14975.5</v>
      </c>
      <c r="C6" s="23">
        <f>SUM(C7:C14)</f>
        <v>648</v>
      </c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5">
        <f>C6/B6/$Q$4</f>
        <v>1.4423558478848785E-2</v>
      </c>
      <c r="R6" s="25"/>
    </row>
    <row r="7" spans="1:18" ht="12" x14ac:dyDescent="0.25">
      <c r="A7" s="26" t="s">
        <v>36</v>
      </c>
      <c r="B7" s="27">
        <f>2059</f>
        <v>2059</v>
      </c>
      <c r="C7" s="28">
        <v>56</v>
      </c>
      <c r="D7" s="29"/>
      <c r="E7" s="29"/>
      <c r="F7" s="29"/>
      <c r="G7" s="29"/>
      <c r="H7" s="29"/>
      <c r="I7" s="29"/>
      <c r="J7" s="29"/>
      <c r="K7" s="30"/>
      <c r="L7" s="30"/>
      <c r="M7" s="30"/>
      <c r="N7" s="30"/>
      <c r="O7" s="30"/>
      <c r="P7" s="30"/>
      <c r="Q7" s="31">
        <f>C7/B7/$Q$4</f>
        <v>9.0658895904160586E-3</v>
      </c>
      <c r="R7" s="31"/>
    </row>
    <row r="8" spans="1:18" ht="12" x14ac:dyDescent="0.25">
      <c r="A8" s="32" t="s">
        <v>37</v>
      </c>
      <c r="B8" s="27">
        <f>1940</f>
        <v>1940</v>
      </c>
      <c r="C8" s="33">
        <v>114</v>
      </c>
      <c r="D8" s="34"/>
      <c r="E8" s="34"/>
      <c r="F8" s="34"/>
      <c r="G8" s="34"/>
      <c r="H8" s="34"/>
      <c r="I8" s="34"/>
      <c r="J8" s="34"/>
      <c r="K8" s="35"/>
      <c r="L8" s="35"/>
      <c r="M8" s="35"/>
      <c r="N8" s="35"/>
      <c r="O8" s="35"/>
      <c r="P8" s="35"/>
      <c r="Q8" s="36">
        <f>C8/B8/$Q$4</f>
        <v>1.9587628865979381E-2</v>
      </c>
      <c r="R8" s="36"/>
    </row>
    <row r="9" spans="1:18" ht="12" x14ac:dyDescent="0.25">
      <c r="A9" s="32" t="s">
        <v>38</v>
      </c>
      <c r="B9" s="27">
        <f>2261</f>
        <v>2261</v>
      </c>
      <c r="C9" s="33">
        <v>202</v>
      </c>
      <c r="D9" s="34"/>
      <c r="E9" s="34"/>
      <c r="F9" s="34"/>
      <c r="G9" s="34"/>
      <c r="H9" s="34"/>
      <c r="I9" s="34"/>
      <c r="J9" s="34"/>
      <c r="K9" s="35"/>
      <c r="L9" s="35"/>
      <c r="M9" s="35"/>
      <c r="N9" s="35"/>
      <c r="O9" s="35"/>
      <c r="P9" s="35"/>
      <c r="Q9" s="36">
        <f>C9/B9/$Q$4</f>
        <v>2.9780333185905939E-2</v>
      </c>
      <c r="R9" s="36"/>
    </row>
    <row r="10" spans="1:18" ht="12" x14ac:dyDescent="0.25">
      <c r="A10" s="32" t="s">
        <v>39</v>
      </c>
      <c r="B10" s="27">
        <f>1437</f>
        <v>1437</v>
      </c>
      <c r="C10" s="33">
        <v>87</v>
      </c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6">
        <f>C10/B10/$Q$4</f>
        <v>2.0180932498260265E-2</v>
      </c>
      <c r="R10" s="36"/>
    </row>
    <row r="11" spans="1:18" ht="12" x14ac:dyDescent="0.25">
      <c r="A11" s="32" t="s">
        <v>40</v>
      </c>
      <c r="B11" s="27">
        <f>(2223*3/2)</f>
        <v>3334.5</v>
      </c>
      <c r="C11" s="33">
        <v>132</v>
      </c>
      <c r="D11" s="34"/>
      <c r="E11" s="34"/>
      <c r="F11" s="34"/>
      <c r="G11" s="34"/>
      <c r="H11" s="34"/>
      <c r="I11" s="34"/>
      <c r="J11" s="34"/>
      <c r="K11" s="35"/>
      <c r="L11" s="35"/>
      <c r="M11" s="35"/>
      <c r="N11" s="35"/>
      <c r="O11" s="35"/>
      <c r="P11" s="35"/>
      <c r="Q11" s="36">
        <f>C11/B11/$Q$4</f>
        <v>1.3195381616434248E-2</v>
      </c>
      <c r="R11" s="36"/>
    </row>
    <row r="12" spans="1:18" ht="12" x14ac:dyDescent="0.25">
      <c r="A12" s="32" t="s">
        <v>41</v>
      </c>
      <c r="B12" s="27">
        <f>1482</f>
        <v>1482</v>
      </c>
      <c r="C12" s="33">
        <v>11</v>
      </c>
      <c r="D12" s="34"/>
      <c r="E12" s="34"/>
      <c r="F12" s="34"/>
      <c r="G12" s="34"/>
      <c r="H12" s="34"/>
      <c r="I12" s="34"/>
      <c r="J12" s="34"/>
      <c r="K12" s="35"/>
      <c r="L12" s="35"/>
      <c r="M12" s="35"/>
      <c r="N12" s="35"/>
      <c r="O12" s="35"/>
      <c r="P12" s="35"/>
      <c r="Q12" s="36">
        <f>C12/B12/$Q$4</f>
        <v>2.4741340530814214E-3</v>
      </c>
      <c r="R12" s="36"/>
    </row>
    <row r="13" spans="1:18" ht="12" x14ac:dyDescent="0.25">
      <c r="A13" s="32" t="s">
        <v>42</v>
      </c>
      <c r="B13" s="27">
        <f>1175</f>
        <v>1175</v>
      </c>
      <c r="C13" s="33">
        <v>33</v>
      </c>
      <c r="D13" s="34"/>
      <c r="E13" s="34"/>
      <c r="F13" s="34"/>
      <c r="G13" s="34"/>
      <c r="H13" s="34"/>
      <c r="I13" s="34"/>
      <c r="J13" s="34"/>
      <c r="K13" s="35"/>
      <c r="L13" s="35"/>
      <c r="M13" s="35"/>
      <c r="N13" s="35"/>
      <c r="O13" s="35"/>
      <c r="P13" s="35"/>
      <c r="Q13" s="36">
        <f>C13/B13/$Q$4</f>
        <v>9.3617021276595751E-3</v>
      </c>
      <c r="R13" s="36"/>
    </row>
    <row r="14" spans="1:18" ht="12" x14ac:dyDescent="0.25">
      <c r="A14" s="32" t="s">
        <v>43</v>
      </c>
      <c r="B14" s="37">
        <v>1287</v>
      </c>
      <c r="C14" s="33">
        <v>13</v>
      </c>
      <c r="D14" s="34"/>
      <c r="E14" s="34"/>
      <c r="F14" s="34"/>
      <c r="G14" s="34"/>
      <c r="H14" s="34"/>
      <c r="I14" s="34"/>
      <c r="J14" s="34"/>
      <c r="K14" s="35"/>
      <c r="L14" s="35"/>
      <c r="M14" s="35"/>
      <c r="N14" s="35"/>
      <c r="O14" s="35"/>
      <c r="P14" s="35"/>
      <c r="Q14" s="36">
        <f>C14/B14/$Q$4</f>
        <v>3.3670033670033673E-3</v>
      </c>
      <c r="R14" s="36"/>
    </row>
    <row r="15" spans="1:18" ht="12" x14ac:dyDescent="0.25">
      <c r="A15" s="13" t="s">
        <v>44</v>
      </c>
      <c r="B15" s="23">
        <f>B6*0.4</f>
        <v>5990.2000000000007</v>
      </c>
      <c r="C15" s="23">
        <v>502</v>
      </c>
      <c r="D15" s="23"/>
      <c r="E15" s="23"/>
      <c r="F15" s="23"/>
      <c r="G15" s="23"/>
      <c r="H15" s="23"/>
      <c r="I15" s="23"/>
      <c r="J15" s="23"/>
      <c r="K15" s="38"/>
      <c r="L15" s="38"/>
      <c r="M15" s="38"/>
      <c r="N15" s="38"/>
      <c r="O15" s="38"/>
      <c r="P15" s="38"/>
      <c r="Q15" s="25">
        <f>C15/B15/$Q$4</f>
        <v>2.7934515263819792E-2</v>
      </c>
      <c r="R15" s="25"/>
    </row>
    <row r="16" spans="1:18" ht="12" x14ac:dyDescent="0.25">
      <c r="A16" s="39" t="s">
        <v>45</v>
      </c>
      <c r="B16" s="40"/>
      <c r="C16" s="41"/>
      <c r="D16" s="41"/>
      <c r="E16" s="41"/>
      <c r="F16" s="41"/>
      <c r="G16" s="41"/>
      <c r="H16" s="42"/>
      <c r="I16" s="42"/>
      <c r="J16" s="42"/>
      <c r="K16" s="40"/>
      <c r="L16" s="40"/>
      <c r="M16" s="40"/>
    </row>
    <row r="17" spans="1:17" x14ac:dyDescent="0.2">
      <c r="A17" s="39" t="s">
        <v>46</v>
      </c>
    </row>
    <row r="18" spans="1:17" ht="12" x14ac:dyDescent="0.25">
      <c r="A18" s="39" t="s">
        <v>47</v>
      </c>
      <c r="B18" s="41"/>
      <c r="C18" s="41"/>
      <c r="D18" s="41"/>
      <c r="E18" s="41"/>
      <c r="F18" s="41"/>
      <c r="G18" s="41"/>
      <c r="H18" s="42"/>
      <c r="I18" s="42"/>
      <c r="J18" s="42"/>
      <c r="K18" s="40"/>
      <c r="L18" s="40"/>
      <c r="M18" s="40"/>
    </row>
    <row r="19" spans="1:17" ht="12" x14ac:dyDescent="0.25">
      <c r="A19" s="39" t="s">
        <v>48</v>
      </c>
      <c r="B19" s="41"/>
      <c r="C19" s="41"/>
      <c r="D19" s="41"/>
      <c r="E19" s="41"/>
      <c r="F19" s="41"/>
      <c r="G19" s="41"/>
      <c r="H19" s="42"/>
      <c r="I19" s="42"/>
      <c r="J19" s="42"/>
      <c r="K19" s="40"/>
      <c r="L19" s="40"/>
      <c r="M19" s="40"/>
    </row>
    <row r="20" spans="1:17" x14ac:dyDescent="0.2">
      <c r="A20" s="39" t="s">
        <v>49</v>
      </c>
    </row>
    <row r="21" spans="1:17" ht="12" x14ac:dyDescent="0.2">
      <c r="A21" s="39" t="s">
        <v>50</v>
      </c>
      <c r="K21" s="43"/>
      <c r="L21" s="43"/>
      <c r="M21" s="43"/>
      <c r="N21" s="43"/>
      <c r="O21" s="43"/>
      <c r="P21" s="43"/>
      <c r="Q21" s="43"/>
    </row>
    <row r="22" spans="1:17" ht="12" x14ac:dyDescent="0.2">
      <c r="A22" s="44" t="s">
        <v>51</v>
      </c>
      <c r="K22" s="43"/>
      <c r="L22" s="43"/>
      <c r="M22" s="43"/>
      <c r="N22" s="43"/>
      <c r="O22" s="43"/>
      <c r="P22" s="43"/>
      <c r="Q22" s="43"/>
    </row>
    <row r="23" spans="1:17" x14ac:dyDescent="0.2">
      <c r="A23" s="39" t="s">
        <v>52</v>
      </c>
    </row>
    <row r="24" spans="1:17" x14ac:dyDescent="0.2">
      <c r="A24" s="39" t="s">
        <v>53</v>
      </c>
    </row>
    <row r="25" spans="1:17" ht="12" x14ac:dyDescent="0.25">
      <c r="A25" s="45" t="s">
        <v>54</v>
      </c>
      <c r="B25" s="46"/>
      <c r="C25" s="46"/>
      <c r="D25" s="47"/>
    </row>
    <row r="26" spans="1:17" ht="12" x14ac:dyDescent="0.25">
      <c r="A26" s="48" t="s">
        <v>55</v>
      </c>
      <c r="B26" s="49"/>
      <c r="C26" s="50" t="s">
        <v>56</v>
      </c>
      <c r="D26" s="47"/>
    </row>
    <row r="27" spans="1:17" x14ac:dyDescent="0.2">
      <c r="A27" s="51" t="s">
        <v>57</v>
      </c>
      <c r="B27" s="47"/>
      <c r="C27" s="52">
        <v>1</v>
      </c>
    </row>
    <row r="28" spans="1:17" x14ac:dyDescent="0.2">
      <c r="A28" s="51" t="s">
        <v>58</v>
      </c>
      <c r="B28" s="47"/>
      <c r="C28" s="52">
        <v>4</v>
      </c>
    </row>
    <row r="29" spans="1:17" x14ac:dyDescent="0.2">
      <c r="A29" s="51" t="s">
        <v>59</v>
      </c>
      <c r="B29" s="47"/>
      <c r="C29" s="52">
        <v>8</v>
      </c>
    </row>
    <row r="30" spans="1:17" x14ac:dyDescent="0.2">
      <c r="A30" s="51" t="s">
        <v>60</v>
      </c>
      <c r="B30" s="47"/>
      <c r="C30" s="52">
        <v>29</v>
      </c>
    </row>
    <row r="31" spans="1:17" x14ac:dyDescent="0.2">
      <c r="A31" s="51" t="s">
        <v>61</v>
      </c>
      <c r="B31" s="47"/>
      <c r="C31" s="52">
        <v>3</v>
      </c>
    </row>
    <row r="32" spans="1:17" x14ac:dyDescent="0.2">
      <c r="A32" s="51" t="s">
        <v>62</v>
      </c>
      <c r="B32" s="47"/>
      <c r="C32" s="52">
        <v>11</v>
      </c>
    </row>
    <row r="33" spans="1:3" x14ac:dyDescent="0.2">
      <c r="A33" s="51" t="s">
        <v>63</v>
      </c>
      <c r="B33" s="47"/>
      <c r="C33" s="52">
        <v>27</v>
      </c>
    </row>
    <row r="34" spans="1:3" x14ac:dyDescent="0.2">
      <c r="A34" s="51" t="s">
        <v>64</v>
      </c>
      <c r="B34" s="47"/>
      <c r="C34" s="52">
        <v>104</v>
      </c>
    </row>
    <row r="35" spans="1:3" x14ac:dyDescent="0.2">
      <c r="A35" s="51" t="s">
        <v>65</v>
      </c>
      <c r="B35" s="47"/>
      <c r="C35" s="52">
        <v>14</v>
      </c>
    </row>
    <row r="36" spans="1:3" x14ac:dyDescent="0.2">
      <c r="A36" s="51" t="s">
        <v>66</v>
      </c>
      <c r="B36" s="47"/>
      <c r="C36" s="52">
        <v>14</v>
      </c>
    </row>
    <row r="37" spans="1:3" x14ac:dyDescent="0.2">
      <c r="A37" s="51" t="s">
        <v>67</v>
      </c>
      <c r="B37" s="47"/>
      <c r="C37" s="52">
        <v>1</v>
      </c>
    </row>
    <row r="38" spans="1:3" x14ac:dyDescent="0.2">
      <c r="A38" s="51" t="s">
        <v>68</v>
      </c>
      <c r="B38" s="47"/>
      <c r="C38" s="52">
        <v>1</v>
      </c>
    </row>
    <row r="39" spans="1:3" x14ac:dyDescent="0.2">
      <c r="A39" s="51" t="s">
        <v>69</v>
      </c>
      <c r="B39" s="47"/>
      <c r="C39" s="52">
        <v>1</v>
      </c>
    </row>
    <row r="40" spans="1:3" x14ac:dyDescent="0.2">
      <c r="A40" s="51" t="s">
        <v>70</v>
      </c>
      <c r="B40" s="47"/>
      <c r="C40" s="52">
        <v>4</v>
      </c>
    </row>
    <row r="41" spans="1:3" x14ac:dyDescent="0.2">
      <c r="A41" s="51" t="s">
        <v>71</v>
      </c>
      <c r="B41" s="47"/>
      <c r="C41" s="52">
        <v>2</v>
      </c>
    </row>
    <row r="42" spans="1:3" x14ac:dyDescent="0.2">
      <c r="A42" s="51" t="s">
        <v>72</v>
      </c>
      <c r="B42" s="47"/>
      <c r="C42" s="52">
        <v>1</v>
      </c>
    </row>
    <row r="43" spans="1:3" x14ac:dyDescent="0.2">
      <c r="A43" s="51" t="s">
        <v>73</v>
      </c>
      <c r="B43" s="47"/>
      <c r="C43" s="52">
        <v>3</v>
      </c>
    </row>
    <row r="44" spans="1:3" x14ac:dyDescent="0.2">
      <c r="A44" s="51" t="s">
        <v>74</v>
      </c>
      <c r="B44" s="47"/>
      <c r="C44" s="52">
        <v>1</v>
      </c>
    </row>
    <row r="45" spans="1:3" x14ac:dyDescent="0.2">
      <c r="A45" s="51" t="s">
        <v>75</v>
      </c>
      <c r="B45" s="47"/>
      <c r="C45" s="52">
        <v>10</v>
      </c>
    </row>
    <row r="46" spans="1:3" x14ac:dyDescent="0.2">
      <c r="A46" s="51" t="s">
        <v>76</v>
      </c>
      <c r="B46" s="47"/>
      <c r="C46" s="52">
        <v>48</v>
      </c>
    </row>
    <row r="47" spans="1:3" x14ac:dyDescent="0.2">
      <c r="A47" s="51" t="s">
        <v>77</v>
      </c>
      <c r="B47" s="47"/>
      <c r="C47" s="52">
        <v>12</v>
      </c>
    </row>
    <row r="48" spans="1:3" x14ac:dyDescent="0.2">
      <c r="A48" s="51" t="s">
        <v>78</v>
      </c>
      <c r="B48" s="47"/>
      <c r="C48" s="52">
        <v>2</v>
      </c>
    </row>
    <row r="49" spans="1:3" x14ac:dyDescent="0.2">
      <c r="A49" s="51" t="s">
        <v>79</v>
      </c>
      <c r="B49" s="47"/>
      <c r="C49" s="52">
        <v>6</v>
      </c>
    </row>
    <row r="50" spans="1:3" x14ac:dyDescent="0.2">
      <c r="A50" s="51" t="s">
        <v>80</v>
      </c>
      <c r="B50" s="47"/>
      <c r="C50" s="52">
        <v>9</v>
      </c>
    </row>
    <row r="51" spans="1:3" x14ac:dyDescent="0.2">
      <c r="A51" s="51" t="s">
        <v>81</v>
      </c>
      <c r="B51" s="47"/>
      <c r="C51" s="52">
        <v>6</v>
      </c>
    </row>
    <row r="52" spans="1:3" x14ac:dyDescent="0.2">
      <c r="A52" s="51" t="s">
        <v>82</v>
      </c>
      <c r="B52" s="47"/>
      <c r="C52" s="52">
        <v>11</v>
      </c>
    </row>
    <row r="53" spans="1:3" x14ac:dyDescent="0.2">
      <c r="A53" s="51" t="s">
        <v>83</v>
      </c>
      <c r="B53" s="47"/>
      <c r="C53" s="52">
        <v>4</v>
      </c>
    </row>
    <row r="54" spans="1:3" x14ac:dyDescent="0.2">
      <c r="A54" s="51" t="s">
        <v>84</v>
      </c>
      <c r="B54" s="47"/>
      <c r="C54" s="52">
        <v>6</v>
      </c>
    </row>
    <row r="55" spans="1:3" x14ac:dyDescent="0.2">
      <c r="A55" s="51" t="s">
        <v>85</v>
      </c>
      <c r="B55" s="47"/>
      <c r="C55" s="52">
        <v>20</v>
      </c>
    </row>
    <row r="56" spans="1:3" x14ac:dyDescent="0.2">
      <c r="A56" s="51" t="s">
        <v>86</v>
      </c>
      <c r="B56" s="47"/>
      <c r="C56" s="52">
        <v>11</v>
      </c>
    </row>
    <row r="57" spans="1:3" x14ac:dyDescent="0.2">
      <c r="A57" s="51" t="s">
        <v>87</v>
      </c>
      <c r="B57" s="47"/>
      <c r="C57" s="52">
        <v>1</v>
      </c>
    </row>
    <row r="58" spans="1:3" x14ac:dyDescent="0.2">
      <c r="A58" s="51" t="s">
        <v>88</v>
      </c>
      <c r="B58" s="47"/>
      <c r="C58" s="52">
        <v>1</v>
      </c>
    </row>
    <row r="59" spans="1:3" x14ac:dyDescent="0.2">
      <c r="A59" s="51" t="s">
        <v>89</v>
      </c>
      <c r="B59" s="47"/>
      <c r="C59" s="52">
        <v>5</v>
      </c>
    </row>
    <row r="60" spans="1:3" x14ac:dyDescent="0.2">
      <c r="A60" s="51" t="s">
        <v>90</v>
      </c>
      <c r="B60" s="47"/>
      <c r="C60" s="52">
        <v>1</v>
      </c>
    </row>
    <row r="61" spans="1:3" x14ac:dyDescent="0.2">
      <c r="A61" s="51" t="s">
        <v>91</v>
      </c>
      <c r="B61" s="47"/>
      <c r="C61" s="52">
        <v>3</v>
      </c>
    </row>
    <row r="62" spans="1:3" x14ac:dyDescent="0.2">
      <c r="A62" s="51" t="s">
        <v>92</v>
      </c>
      <c r="B62" s="47"/>
      <c r="C62" s="52">
        <v>24</v>
      </c>
    </row>
    <row r="63" spans="1:3" x14ac:dyDescent="0.2">
      <c r="A63" s="51" t="s">
        <v>93</v>
      </c>
      <c r="B63" s="47"/>
      <c r="C63" s="52">
        <v>6</v>
      </c>
    </row>
    <row r="64" spans="1:3" x14ac:dyDescent="0.2">
      <c r="A64" s="51" t="s">
        <v>94</v>
      </c>
      <c r="B64" s="47"/>
      <c r="C64" s="52">
        <v>6</v>
      </c>
    </row>
    <row r="65" spans="1:3" x14ac:dyDescent="0.2">
      <c r="A65" s="51" t="s">
        <v>95</v>
      </c>
      <c r="B65" s="47"/>
      <c r="C65" s="52">
        <v>29</v>
      </c>
    </row>
    <row r="66" spans="1:3" x14ac:dyDescent="0.2">
      <c r="A66" s="51" t="s">
        <v>96</v>
      </c>
      <c r="B66" s="47"/>
      <c r="C66" s="52">
        <v>1</v>
      </c>
    </row>
    <row r="67" spans="1:3" x14ac:dyDescent="0.2">
      <c r="A67" s="51" t="s">
        <v>97</v>
      </c>
      <c r="B67" s="47"/>
      <c r="C67" s="52">
        <v>14</v>
      </c>
    </row>
    <row r="68" spans="1:3" x14ac:dyDescent="0.2">
      <c r="A68" s="51" t="s">
        <v>98</v>
      </c>
      <c r="B68" s="47"/>
      <c r="C68" s="52">
        <v>14</v>
      </c>
    </row>
    <row r="69" spans="1:3" x14ac:dyDescent="0.2">
      <c r="A69" s="51" t="s">
        <v>99</v>
      </c>
      <c r="B69" s="47"/>
      <c r="C69" s="52">
        <v>4</v>
      </c>
    </row>
    <row r="70" spans="1:3" x14ac:dyDescent="0.2">
      <c r="A70" s="51" t="s">
        <v>100</v>
      </c>
      <c r="B70" s="47"/>
      <c r="C70" s="52">
        <v>1</v>
      </c>
    </row>
    <row r="71" spans="1:3" x14ac:dyDescent="0.2">
      <c r="A71" s="51" t="s">
        <v>101</v>
      </c>
      <c r="B71" s="47"/>
      <c r="C71" s="52">
        <v>1</v>
      </c>
    </row>
    <row r="72" spans="1:3" x14ac:dyDescent="0.2">
      <c r="A72" s="51" t="s">
        <v>102</v>
      </c>
      <c r="B72" s="47"/>
      <c r="C72" s="52">
        <v>1</v>
      </c>
    </row>
    <row r="73" spans="1:3" x14ac:dyDescent="0.2">
      <c r="A73" s="51" t="s">
        <v>103</v>
      </c>
      <c r="B73" s="47"/>
      <c r="C73" s="52">
        <v>1</v>
      </c>
    </row>
    <row r="74" spans="1:3" x14ac:dyDescent="0.2">
      <c r="A74" s="51" t="s">
        <v>104</v>
      </c>
      <c r="B74" s="47"/>
      <c r="C74" s="52">
        <v>9</v>
      </c>
    </row>
    <row r="75" spans="1:3" x14ac:dyDescent="0.2">
      <c r="A75" s="51" t="s">
        <v>105</v>
      </c>
      <c r="B75" s="47"/>
      <c r="C75" s="52">
        <v>5</v>
      </c>
    </row>
    <row r="76" spans="1:3" x14ac:dyDescent="0.2">
      <c r="A76" s="51" t="s">
        <v>106</v>
      </c>
      <c r="B76" s="47"/>
      <c r="C76" s="53">
        <v>1</v>
      </c>
    </row>
    <row r="77" spans="1:3" ht="12" x14ac:dyDescent="0.25">
      <c r="A77" s="54" t="s">
        <v>107</v>
      </c>
      <c r="B77" s="55"/>
      <c r="C77" s="18">
        <f>SUM(C27:C76)</f>
        <v>502</v>
      </c>
    </row>
  </sheetData>
  <mergeCells count="2">
    <mergeCell ref="A1:R1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Tabel</vt:lpstr>
    </vt:vector>
  </TitlesOfParts>
  <Company>SETCa-BBTK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jan.hertogen</dc:creator>
  <cp:lastModifiedBy>jan.hertogen</cp:lastModifiedBy>
  <dcterms:created xsi:type="dcterms:W3CDTF">2024-01-12T15:45:08Z</dcterms:created>
  <dcterms:modified xsi:type="dcterms:W3CDTF">2024-01-12T15:47:32Z</dcterms:modified>
</cp:coreProperties>
</file>